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<sst xmlns="http://schemas.openxmlformats.org/spreadsheetml/2006/main" count="4166" uniqueCount="973">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</sst>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info\D\Star%20KOMP\Dani\old%20pc\Account\Acc%203\otceti\consolidate%202021\09.2021\&#1047;&#1072;%20&#1050;&#1060;&#1053;\Form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  <sheetName val="Sheet1"/>
    </sheetNames>
    <sheetDataSet>
      <sheetData sheetId="7">
        <row r="20">
          <cell r="F20">
            <v>3344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44795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44795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0.00025673940949935817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5.278158978148422E-05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0.0004789272030651341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3.846005922849121E-05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1.0273282991729593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5.5762952448545064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5.424769339957416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4.840312278211497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2.305180979418027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0.3416366985352162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0.14980193069497327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0.03459872611464968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0.11020795946373906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0.08030460366908966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0.0063601815686688485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0.10037174721189591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4.833333333333333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3709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14663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1489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96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618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410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20985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1382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11948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11382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1935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1935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13913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36288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207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48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149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23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427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677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558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412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1647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5537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2193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3344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1607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7144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171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6286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39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6496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15714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52002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-578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20388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10918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10918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10920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37892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9934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19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1337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1358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2411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1121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650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431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98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111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407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2818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2818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52002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2033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1320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623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3318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639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44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-17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177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8137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193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206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8343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265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8343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228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-21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-21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249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247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8571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607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1490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4362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1331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7790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528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93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197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290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8608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37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8571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8571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8629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-3897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-3660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193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1272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-457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52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-1931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1028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-1308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-528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-39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-571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-607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7103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6496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6457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39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-571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-571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-7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7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-578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-578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11221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11221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-303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-303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10920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10920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-303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-303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303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303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37897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37897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-7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7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37892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37892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9687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9687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247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9934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9934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3709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24492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11327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892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4504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406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45330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57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114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11985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11419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566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984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984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12999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61638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30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130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4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164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1935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1935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1935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2099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21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21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984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984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984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1005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3709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24492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11336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892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4634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410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45473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57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114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11985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11419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566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1935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1935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13950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62732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37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37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37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37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3709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24492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11336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892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4634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410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45473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57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114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11948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11382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566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1935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1935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13913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62695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9496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9712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790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3934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23932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1766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48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105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25803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333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154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82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575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47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623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19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19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19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9829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9847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796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4016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24488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1813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49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106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26407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9829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9847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796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4016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24488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1813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49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106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26407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3709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14663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1489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96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618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410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20985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1382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8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8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11948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11382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566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1935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1935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13913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36288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677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677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558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412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412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1647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1647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677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677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558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412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412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1647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1647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19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1337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1121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185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936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1290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650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431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111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111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98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407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2818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4176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1121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185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936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1290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650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431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111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111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98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407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2818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2818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19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1337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1358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7252798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1000000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8252798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3388306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4388306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11985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1935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13950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3344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2356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5700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37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37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163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163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11948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1935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13913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3344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2193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5537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0">
      <selection activeCell="C46" sqref="C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3709</v>
      </c>
      <c r="D12" s="188">
        <v>3709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14663</v>
      </c>
      <c r="D13" s="188">
        <v>14996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1489</v>
      </c>
      <c r="D14" s="188">
        <v>1615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96</v>
      </c>
      <c r="D16" s="188">
        <v>102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618</v>
      </c>
      <c r="D17" s="188">
        <v>570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410</v>
      </c>
      <c r="D18" s="188">
        <v>406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20985</v>
      </c>
      <c r="D20" s="567">
        <f>SUM(D12:D19)</f>
        <v>21398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1382</v>
      </c>
      <c r="D21" s="464">
        <v>1428</v>
      </c>
      <c r="E21" s="84" t="s">
        <v>58</v>
      </c>
      <c r="F21" s="87" t="s">
        <v>59</v>
      </c>
      <c r="G21" s="188">
        <v>-578</v>
      </c>
      <c r="H21" s="187">
        <v>-571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8</v>
      </c>
      <c r="D25" s="187">
        <v>9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20388</v>
      </c>
      <c r="H26" s="567">
        <f>H20+H21+H22</f>
        <v>20395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</v>
      </c>
      <c r="D28" s="567">
        <f>SUM(D24:D27)</f>
        <v>9</v>
      </c>
      <c r="E28" s="193" t="s">
        <v>84</v>
      </c>
      <c r="F28" s="87" t="s">
        <v>85</v>
      </c>
      <c r="G28" s="564">
        <f>SUM(G29:G31)</f>
        <v>10918</v>
      </c>
      <c r="H28" s="565">
        <f>SUM(H29:H31)</f>
        <v>11221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10918</v>
      </c>
      <c r="H29" s="187">
        <v>11221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-303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10920</v>
      </c>
      <c r="H34" s="567">
        <f>H28+H32+H33</f>
        <v>10918</v>
      </c>
    </row>
    <row r="35" spans="1:8" ht="15.75">
      <c r="A35" s="84" t="s">
        <v>106</v>
      </c>
      <c r="B35" s="88" t="s">
        <v>107</v>
      </c>
      <c r="C35" s="564">
        <f>SUM(C36:C39)</f>
        <v>11948</v>
      </c>
      <c r="D35" s="565">
        <f>SUM(D36:D39)</f>
        <v>11985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37892</v>
      </c>
      <c r="H37" s="569">
        <f>H26+H18+H34</f>
        <v>37897</v>
      </c>
    </row>
    <row r="38" spans="1:13" ht="15.75">
      <c r="A38" s="84" t="s">
        <v>113</v>
      </c>
      <c r="B38" s="86" t="s">
        <v>114</v>
      </c>
      <c r="C38" s="188">
        <v>11382</v>
      </c>
      <c r="D38" s="187">
        <v>11419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566</v>
      </c>
      <c r="D39" s="187">
        <v>566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1935</v>
      </c>
      <c r="D40" s="565">
        <f>D41+D42+D44</f>
        <v>984</v>
      </c>
      <c r="E40" s="206" t="s">
        <v>119</v>
      </c>
      <c r="F40" s="203" t="s">
        <v>120</v>
      </c>
      <c r="G40" s="551">
        <v>9934</v>
      </c>
      <c r="H40" s="552">
        <v>9687</v>
      </c>
      <c r="M40" s="92"/>
    </row>
    <row r="41" spans="1:8" ht="16.5" thickBot="1">
      <c r="A41" s="84" t="s">
        <v>121</v>
      </c>
      <c r="B41" s="86" t="s">
        <v>122</v>
      </c>
      <c r="C41" s="188"/>
      <c r="D41" s="187">
        <v>984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>
        <v>1935</v>
      </c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13913</v>
      </c>
      <c r="D46" s="567">
        <f>D35+D40+D45</f>
        <v>12999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19</v>
      </c>
      <c r="H49" s="187">
        <v>19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</v>
      </c>
      <c r="H50" s="565">
        <f>SUM(H44:H49)</f>
        <v>19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1337</v>
      </c>
      <c r="H54" s="187">
        <v>1358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36288</v>
      </c>
      <c r="D56" s="571">
        <f>D20+D21+D22+D28+D33+D46+D52+D54+D55</f>
        <v>35834</v>
      </c>
      <c r="E56" s="94" t="s">
        <v>825</v>
      </c>
      <c r="F56" s="93" t="s">
        <v>172</v>
      </c>
      <c r="G56" s="568">
        <f>G50+G52+G53+G54+G55</f>
        <v>1358</v>
      </c>
      <c r="H56" s="569">
        <f>H50+H52+H53+H54+H55</f>
        <v>1379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207</v>
      </c>
      <c r="D59" s="188">
        <v>179</v>
      </c>
      <c r="E59" s="192" t="s">
        <v>180</v>
      </c>
      <c r="F59" s="473" t="s">
        <v>181</v>
      </c>
      <c r="G59" s="188"/>
      <c r="H59" s="187">
        <v>528</v>
      </c>
    </row>
    <row r="60" spans="1:13" ht="15.75">
      <c r="A60" s="84" t="s">
        <v>178</v>
      </c>
      <c r="B60" s="86" t="s">
        <v>179</v>
      </c>
      <c r="C60" s="188">
        <v>48</v>
      </c>
      <c r="D60" s="188">
        <v>42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149</v>
      </c>
      <c r="D61" s="188">
        <v>152</v>
      </c>
      <c r="E61" s="191" t="s">
        <v>188</v>
      </c>
      <c r="F61" s="87" t="s">
        <v>189</v>
      </c>
      <c r="G61" s="564">
        <f>SUM(G62:G68)</f>
        <v>2411</v>
      </c>
      <c r="H61" s="565">
        <f>SUM(H62:H68)</f>
        <v>2271</v>
      </c>
    </row>
    <row r="62" spans="1:13" ht="15.75">
      <c r="A62" s="84" t="s">
        <v>186</v>
      </c>
      <c r="B62" s="88" t="s">
        <v>187</v>
      </c>
      <c r="C62" s="188">
        <v>23</v>
      </c>
      <c r="D62" s="188">
        <v>17</v>
      </c>
      <c r="E62" s="191" t="s">
        <v>192</v>
      </c>
      <c r="F62" s="87" t="s">
        <v>193</v>
      </c>
      <c r="G62" s="188">
        <v>1121</v>
      </c>
      <c r="H62" s="187">
        <v>1111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650</v>
      </c>
      <c r="H64" s="187">
        <v>620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427</v>
      </c>
      <c r="D65" s="567">
        <f>SUM(D59:D64)</f>
        <v>390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431</v>
      </c>
      <c r="H66" s="187">
        <v>352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98</v>
      </c>
      <c r="H67" s="187">
        <v>83</v>
      </c>
    </row>
    <row r="68" spans="1:8" ht="15.75">
      <c r="A68" s="84" t="s">
        <v>206</v>
      </c>
      <c r="B68" s="86" t="s">
        <v>207</v>
      </c>
      <c r="C68" s="188">
        <v>677</v>
      </c>
      <c r="D68" s="188">
        <v>661</v>
      </c>
      <c r="E68" s="84" t="s">
        <v>212</v>
      </c>
      <c r="F68" s="87" t="s">
        <v>213</v>
      </c>
      <c r="G68" s="188">
        <v>111</v>
      </c>
      <c r="H68" s="187">
        <v>105</v>
      </c>
    </row>
    <row r="69" spans="1:8" ht="15.75">
      <c r="A69" s="84" t="s">
        <v>210</v>
      </c>
      <c r="B69" s="86" t="s">
        <v>211</v>
      </c>
      <c r="C69" s="188">
        <v>558</v>
      </c>
      <c r="D69" s="188">
        <v>305</v>
      </c>
      <c r="E69" s="192" t="s">
        <v>79</v>
      </c>
      <c r="F69" s="87" t="s">
        <v>216</v>
      </c>
      <c r="G69" s="188">
        <v>407</v>
      </c>
      <c r="H69" s="187">
        <v>519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2818</v>
      </c>
      <c r="H71" s="567">
        <f>H59+H60+H61+H69+H70</f>
        <v>3318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412</v>
      </c>
      <c r="D75" s="188">
        <v>681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1647</v>
      </c>
      <c r="D76" s="567">
        <f>SUM(D68:D75)</f>
        <v>1647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5537</v>
      </c>
      <c r="D79" s="565">
        <f>SUM(D80:D82)</f>
        <v>5700</v>
      </c>
      <c r="E79" s="196" t="s">
        <v>824</v>
      </c>
      <c r="F79" s="93" t="s">
        <v>241</v>
      </c>
      <c r="G79" s="568">
        <f>G71+G73+G75+G77</f>
        <v>2818</v>
      </c>
      <c r="H79" s="569">
        <f>H71+H73+H75+H77</f>
        <v>3318</v>
      </c>
    </row>
    <row r="80" spans="1:8" ht="15.75">
      <c r="A80" s="84" t="s">
        <v>239</v>
      </c>
      <c r="B80" s="86" t="s">
        <v>240</v>
      </c>
      <c r="C80" s="188">
        <v>2193</v>
      </c>
      <c r="D80" s="188">
        <v>2356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3344</v>
      </c>
      <c r="D82" s="188">
        <v>3344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1607</v>
      </c>
      <c r="D84" s="188">
        <v>1607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7144</v>
      </c>
      <c r="D85" s="567">
        <f>D84+D83+D79</f>
        <v>7307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171</v>
      </c>
      <c r="D88" s="188">
        <v>113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6286</v>
      </c>
      <c r="D89" s="188">
        <v>6951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39</v>
      </c>
      <c r="D90" s="188">
        <v>39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6496</v>
      </c>
      <c r="D92" s="567">
        <f>SUM(D88:D91)</f>
        <v>7103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15714</v>
      </c>
      <c r="D94" s="571">
        <f>D65+D76+D85+D92+D93</f>
        <v>16447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52002</v>
      </c>
      <c r="D95" s="573">
        <f>D94+D56</f>
        <v>52281</v>
      </c>
      <c r="E95" s="220" t="s">
        <v>915</v>
      </c>
      <c r="F95" s="476" t="s">
        <v>268</v>
      </c>
      <c r="G95" s="572">
        <f>G37+G40+G56+G79</f>
        <v>52002</v>
      </c>
      <c r="H95" s="573">
        <f>H37+H40+H56+H79</f>
        <v>52281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44795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5" sqref="H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2033</v>
      </c>
      <c r="D12" s="308">
        <v>1047</v>
      </c>
      <c r="E12" s="185" t="s">
        <v>277</v>
      </c>
      <c r="F12" s="231" t="s">
        <v>278</v>
      </c>
      <c r="G12" s="307">
        <v>607</v>
      </c>
      <c r="H12" s="308">
        <v>559</v>
      </c>
    </row>
    <row r="13" spans="1:8" ht="15.75">
      <c r="A13" s="185" t="s">
        <v>279</v>
      </c>
      <c r="B13" s="181" t="s">
        <v>280</v>
      </c>
      <c r="C13" s="307">
        <v>1320</v>
      </c>
      <c r="D13" s="308">
        <v>820</v>
      </c>
      <c r="E13" s="185" t="s">
        <v>281</v>
      </c>
      <c r="F13" s="231" t="s">
        <v>282</v>
      </c>
      <c r="G13" s="307">
        <v>1490</v>
      </c>
      <c r="H13" s="308">
        <v>974</v>
      </c>
    </row>
    <row r="14" spans="1:8" ht="15.75">
      <c r="A14" s="185" t="s">
        <v>283</v>
      </c>
      <c r="B14" s="181" t="s">
        <v>284</v>
      </c>
      <c r="C14" s="307">
        <v>623</v>
      </c>
      <c r="D14" s="308">
        <v>631</v>
      </c>
      <c r="E14" s="236" t="s">
        <v>285</v>
      </c>
      <c r="F14" s="231" t="s">
        <v>286</v>
      </c>
      <c r="G14" s="307">
        <v>4362</v>
      </c>
      <c r="H14" s="308">
        <v>2741</v>
      </c>
    </row>
    <row r="15" spans="1:8" ht="15.75">
      <c r="A15" s="185" t="s">
        <v>287</v>
      </c>
      <c r="B15" s="181" t="s">
        <v>288</v>
      </c>
      <c r="C15" s="307">
        <v>3318</v>
      </c>
      <c r="D15" s="308">
        <v>2922</v>
      </c>
      <c r="E15" s="236" t="s">
        <v>79</v>
      </c>
      <c r="F15" s="231" t="s">
        <v>289</v>
      </c>
      <c r="G15" s="307">
        <v>1331</v>
      </c>
      <c r="H15" s="308">
        <v>1722</v>
      </c>
    </row>
    <row r="16" spans="1:8" ht="15.75">
      <c r="A16" s="185" t="s">
        <v>290</v>
      </c>
      <c r="B16" s="181" t="s">
        <v>291</v>
      </c>
      <c r="C16" s="307">
        <v>639</v>
      </c>
      <c r="D16" s="308">
        <v>491</v>
      </c>
      <c r="E16" s="227" t="s">
        <v>52</v>
      </c>
      <c r="F16" s="255" t="s">
        <v>292</v>
      </c>
      <c r="G16" s="597">
        <f>SUM(G12:G15)</f>
        <v>7790</v>
      </c>
      <c r="H16" s="598">
        <f>SUM(H12:H15)</f>
        <v>5996</v>
      </c>
    </row>
    <row r="17" spans="1:8" ht="31.5">
      <c r="A17" s="185" t="s">
        <v>293</v>
      </c>
      <c r="B17" s="181" t="s">
        <v>294</v>
      </c>
      <c r="C17" s="307">
        <v>44</v>
      </c>
      <c r="D17" s="308">
        <v>116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-17</v>
      </c>
      <c r="D18" s="308">
        <v>5</v>
      </c>
      <c r="E18" s="225" t="s">
        <v>297</v>
      </c>
      <c r="F18" s="229" t="s">
        <v>298</v>
      </c>
      <c r="G18" s="608">
        <v>528</v>
      </c>
      <c r="H18" s="609">
        <v>405</v>
      </c>
    </row>
    <row r="19" spans="1:8" ht="15.75">
      <c r="A19" s="185" t="s">
        <v>299</v>
      </c>
      <c r="B19" s="181" t="s">
        <v>300</v>
      </c>
      <c r="C19" s="307">
        <v>177</v>
      </c>
      <c r="D19" s="308">
        <v>79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8137</v>
      </c>
      <c r="D22" s="598">
        <f>SUM(D12:D18)+D19</f>
        <v>6111</v>
      </c>
      <c r="E22" s="185" t="s">
        <v>309</v>
      </c>
      <c r="F22" s="228" t="s">
        <v>310</v>
      </c>
      <c r="G22" s="307">
        <v>93</v>
      </c>
      <c r="H22" s="308">
        <v>66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13</v>
      </c>
      <c r="D25" s="308">
        <v>17</v>
      </c>
      <c r="E25" s="185" t="s">
        <v>318</v>
      </c>
      <c r="F25" s="228" t="s">
        <v>319</v>
      </c>
      <c r="G25" s="307">
        <v>197</v>
      </c>
      <c r="H25" s="308">
        <v>65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290</v>
      </c>
      <c r="H27" s="598">
        <f>SUM(H22:H26)</f>
        <v>131</v>
      </c>
    </row>
    <row r="28" spans="1:8" ht="15.75">
      <c r="A28" s="185" t="s">
        <v>79</v>
      </c>
      <c r="B28" s="228" t="s">
        <v>327</v>
      </c>
      <c r="C28" s="307">
        <v>193</v>
      </c>
      <c r="D28" s="308">
        <v>82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206</v>
      </c>
      <c r="D29" s="598">
        <f>SUM(D25:D28)</f>
        <v>99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8343</v>
      </c>
      <c r="D31" s="604">
        <f>D29+D22</f>
        <v>6210</v>
      </c>
      <c r="E31" s="242" t="s">
        <v>800</v>
      </c>
      <c r="F31" s="257" t="s">
        <v>331</v>
      </c>
      <c r="G31" s="244">
        <f>G16+G18+G27</f>
        <v>8608</v>
      </c>
      <c r="H31" s="245">
        <f>H16+H18+H27</f>
        <v>6532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265</v>
      </c>
      <c r="D33" s="235">
        <f>IF((H31-D31)&gt;0,H31-D31,0)</f>
        <v>322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37</v>
      </c>
      <c r="H34" s="308">
        <v>22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8343</v>
      </c>
      <c r="D36" s="606">
        <f>D31-D34+D35</f>
        <v>6210</v>
      </c>
      <c r="E36" s="253" t="s">
        <v>346</v>
      </c>
      <c r="F36" s="247" t="s">
        <v>347</v>
      </c>
      <c r="G36" s="258">
        <f>G35-G34+G31</f>
        <v>8571</v>
      </c>
      <c r="H36" s="259">
        <f>H35-H34+H31</f>
        <v>6510</v>
      </c>
    </row>
    <row r="37" spans="1:8" ht="15.75">
      <c r="A37" s="252" t="s">
        <v>348</v>
      </c>
      <c r="B37" s="222" t="s">
        <v>349</v>
      </c>
      <c r="C37" s="603">
        <f>IF((G36-C36)&gt;0,G36-C36,0)</f>
        <v>228</v>
      </c>
      <c r="D37" s="604">
        <f>IF((H36-D36)&gt;0,H36-D36,0)</f>
        <v>300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-21</v>
      </c>
      <c r="D38" s="598">
        <f>D39+D40+D41</f>
        <v>34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-21</v>
      </c>
      <c r="D40" s="308">
        <v>34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249</v>
      </c>
      <c r="D42" s="235">
        <f>+IF((H36-D36-D38)&gt;0,H36-D36-D38,0)</f>
        <v>266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247</v>
      </c>
      <c r="D43" s="308">
        <v>353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87</v>
      </c>
    </row>
    <row r="45" spans="1:8" ht="16.5" thickBot="1">
      <c r="A45" s="261" t="s">
        <v>371</v>
      </c>
      <c r="B45" s="262" t="s">
        <v>372</v>
      </c>
      <c r="C45" s="599">
        <f>C36+C38+C42</f>
        <v>8571</v>
      </c>
      <c r="D45" s="600">
        <f>D36+D38+D42</f>
        <v>6510</v>
      </c>
      <c r="E45" s="261" t="s">
        <v>373</v>
      </c>
      <c r="F45" s="263" t="s">
        <v>374</v>
      </c>
      <c r="G45" s="599">
        <f>G42+G36</f>
        <v>8571</v>
      </c>
      <c r="H45" s="600">
        <f>H42+H36</f>
        <v>6510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44795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F44" sqref="F4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8629</v>
      </c>
      <c r="D11" s="187">
        <v>5781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-3897</v>
      </c>
      <c r="D12" s="187">
        <v>-2713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-3660</v>
      </c>
      <c r="D14" s="187">
        <v>-2671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193</v>
      </c>
      <c r="D19" s="187">
        <v>65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</v>
      </c>
      <c r="D20" s="187">
        <v>344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1272</v>
      </c>
      <c r="D21" s="628">
        <f>SUM(D11:D20)</f>
        <v>806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-457</v>
      </c>
      <c r="D23" s="187">
        <v>-159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52</v>
      </c>
      <c r="D24" s="187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-1931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1028</v>
      </c>
      <c r="D32" s="187">
        <v>75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-1308</v>
      </c>
      <c r="D33" s="628">
        <f>SUM(D23:D32)</f>
        <v>-81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-528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-4</v>
      </c>
      <c r="D40" s="187">
        <v>-3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-39</v>
      </c>
      <c r="D42" s="187">
        <v>-14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-571</v>
      </c>
      <c r="D43" s="630">
        <f>SUM(D35:D42)</f>
        <v>-17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-607</v>
      </c>
      <c r="D44" s="298">
        <f>D43+D33+D21</f>
        <v>708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7103</v>
      </c>
      <c r="D45" s="300">
        <v>6347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6496</v>
      </c>
      <c r="D46" s="302">
        <f>D45+D44</f>
        <v>7055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6457</v>
      </c>
      <c r="D47" s="289">
        <v>7016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39</v>
      </c>
      <c r="D48" s="272">
        <v>39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44795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/>
      <c r="C60" s="668"/>
      <c r="D60" s="668"/>
      <c r="E60" s="668"/>
      <c r="F60" s="543"/>
      <c r="G60" s="44"/>
      <c r="H60" s="41"/>
    </row>
    <row r="61" spans="1:8" ht="15.75" customHeight="1">
      <c r="A61" s="663"/>
      <c r="B61" s="668"/>
      <c r="C61" s="668"/>
      <c r="D61" s="668"/>
      <c r="E61" s="668"/>
      <c r="F61" s="543"/>
      <c r="G61" s="44"/>
      <c r="H61" s="41"/>
    </row>
    <row r="62" spans="1:8" ht="15.75" customHeight="1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-571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11221</v>
      </c>
      <c r="J13" s="553">
        <f>'1-Баланс'!H30+'1-Баланс'!H33</f>
        <v>-303</v>
      </c>
      <c r="K13" s="554"/>
      <c r="L13" s="553">
        <f>SUM(C13:K13)</f>
        <v>37897</v>
      </c>
      <c r="M13" s="555">
        <f>'1-Баланс'!H40</f>
        <v>9687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-571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11221</v>
      </c>
      <c r="J17" s="622">
        <f t="shared" si="2"/>
        <v>-303</v>
      </c>
      <c r="K17" s="622">
        <f t="shared" si="2"/>
        <v>0</v>
      </c>
      <c r="L17" s="553">
        <f t="shared" si="1"/>
        <v>37897</v>
      </c>
      <c r="M17" s="623">
        <f t="shared" si="2"/>
        <v>9687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</v>
      </c>
      <c r="J18" s="553">
        <f>+'1-Баланс'!G33</f>
        <v>0</v>
      </c>
      <c r="K18" s="554"/>
      <c r="L18" s="553">
        <f t="shared" si="1"/>
        <v>2</v>
      </c>
      <c r="M18" s="607">
        <v>247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-303</v>
      </c>
      <c r="J19" s="159">
        <f>J20+J21</f>
        <v>303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-303</v>
      </c>
      <c r="J21" s="307">
        <v>303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-7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-7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7</v>
      </c>
      <c r="F28" s="307"/>
      <c r="G28" s="307"/>
      <c r="H28" s="307"/>
      <c r="I28" s="307"/>
      <c r="J28" s="307"/>
      <c r="K28" s="307"/>
      <c r="L28" s="553">
        <f t="shared" si="1"/>
        <v>7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-578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10920</v>
      </c>
      <c r="J31" s="622">
        <f t="shared" si="6"/>
        <v>0</v>
      </c>
      <c r="K31" s="622">
        <f t="shared" si="6"/>
        <v>0</v>
      </c>
      <c r="L31" s="553">
        <f t="shared" si="1"/>
        <v>37892</v>
      </c>
      <c r="M31" s="623">
        <f t="shared" si="6"/>
        <v>9934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-578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10920</v>
      </c>
      <c r="J34" s="556">
        <f t="shared" si="7"/>
        <v>0</v>
      </c>
      <c r="K34" s="556">
        <f t="shared" si="7"/>
        <v>0</v>
      </c>
      <c r="L34" s="620">
        <f t="shared" si="1"/>
        <v>37892</v>
      </c>
      <c r="M34" s="557">
        <f>M31+M32+M33</f>
        <v>9934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44795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tr">
        <f>'3-Отчет за паричния поток'!$B$59</f>
        <v>Цвета Калуст Калустян-Бакърджиева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32" sqref="R32:R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3709</v>
      </c>
      <c r="E11" s="319"/>
      <c r="F11" s="319"/>
      <c r="G11" s="320">
        <f>D11+E11-F11</f>
        <v>3709</v>
      </c>
      <c r="H11" s="319"/>
      <c r="I11" s="319"/>
      <c r="J11" s="320">
        <f>G11+H11-I11</f>
        <v>3709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3709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24492</v>
      </c>
      <c r="E12" s="319"/>
      <c r="F12" s="319"/>
      <c r="G12" s="320">
        <f aca="true" t="shared" si="2" ref="G12:G41">D12+E12-F12</f>
        <v>24492</v>
      </c>
      <c r="H12" s="319"/>
      <c r="I12" s="319"/>
      <c r="J12" s="320">
        <f aca="true" t="shared" si="3" ref="J12:J41">G12+H12-I12</f>
        <v>24492</v>
      </c>
      <c r="K12" s="319">
        <v>9496</v>
      </c>
      <c r="L12" s="319">
        <v>333</v>
      </c>
      <c r="M12" s="319"/>
      <c r="N12" s="320">
        <f aca="true" t="shared" si="4" ref="N12:N41">K12+L12-M12</f>
        <v>9829</v>
      </c>
      <c r="O12" s="319"/>
      <c r="P12" s="319"/>
      <c r="Q12" s="320">
        <f t="shared" si="0"/>
        <v>9829</v>
      </c>
      <c r="R12" s="331">
        <f t="shared" si="1"/>
        <v>14663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11327</v>
      </c>
      <c r="E13" s="319">
        <v>30</v>
      </c>
      <c r="F13" s="319">
        <v>21</v>
      </c>
      <c r="G13" s="320">
        <f t="shared" si="2"/>
        <v>11336</v>
      </c>
      <c r="H13" s="319"/>
      <c r="I13" s="319"/>
      <c r="J13" s="320">
        <f t="shared" si="3"/>
        <v>11336</v>
      </c>
      <c r="K13" s="319">
        <v>9712</v>
      </c>
      <c r="L13" s="319">
        <v>154</v>
      </c>
      <c r="M13" s="319">
        <v>19</v>
      </c>
      <c r="N13" s="320">
        <f t="shared" si="4"/>
        <v>9847</v>
      </c>
      <c r="O13" s="319"/>
      <c r="P13" s="319"/>
      <c r="Q13" s="320">
        <f t="shared" si="0"/>
        <v>9847</v>
      </c>
      <c r="R13" s="331">
        <f t="shared" si="1"/>
        <v>1489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892</v>
      </c>
      <c r="E15" s="319"/>
      <c r="F15" s="319"/>
      <c r="G15" s="320">
        <f t="shared" si="2"/>
        <v>892</v>
      </c>
      <c r="H15" s="319"/>
      <c r="I15" s="319"/>
      <c r="J15" s="320">
        <f t="shared" si="3"/>
        <v>892</v>
      </c>
      <c r="K15" s="319">
        <v>790</v>
      </c>
      <c r="L15" s="319">
        <v>6</v>
      </c>
      <c r="M15" s="319"/>
      <c r="N15" s="320">
        <f t="shared" si="4"/>
        <v>796</v>
      </c>
      <c r="O15" s="319"/>
      <c r="P15" s="319"/>
      <c r="Q15" s="320">
        <f t="shared" si="0"/>
        <v>796</v>
      </c>
      <c r="R15" s="331">
        <f t="shared" si="1"/>
        <v>96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4504</v>
      </c>
      <c r="E16" s="319">
        <v>130</v>
      </c>
      <c r="F16" s="319"/>
      <c r="G16" s="320">
        <f t="shared" si="2"/>
        <v>4634</v>
      </c>
      <c r="H16" s="319"/>
      <c r="I16" s="319"/>
      <c r="J16" s="320">
        <f t="shared" si="3"/>
        <v>4634</v>
      </c>
      <c r="K16" s="319">
        <v>3934</v>
      </c>
      <c r="L16" s="319">
        <v>82</v>
      </c>
      <c r="M16" s="319"/>
      <c r="N16" s="320">
        <f t="shared" si="4"/>
        <v>4016</v>
      </c>
      <c r="O16" s="319"/>
      <c r="P16" s="319"/>
      <c r="Q16" s="320">
        <f t="shared" si="0"/>
        <v>4016</v>
      </c>
      <c r="R16" s="331">
        <f t="shared" si="1"/>
        <v>618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406</v>
      </c>
      <c r="E17" s="319">
        <v>4</v>
      </c>
      <c r="F17" s="319"/>
      <c r="G17" s="320">
        <f t="shared" si="2"/>
        <v>410</v>
      </c>
      <c r="H17" s="319"/>
      <c r="I17" s="319"/>
      <c r="J17" s="320">
        <f t="shared" si="3"/>
        <v>410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410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45330</v>
      </c>
      <c r="E19" s="321">
        <f>SUM(E11:E18)</f>
        <v>164</v>
      </c>
      <c r="F19" s="321">
        <f>SUM(F11:F18)</f>
        <v>21</v>
      </c>
      <c r="G19" s="320">
        <f t="shared" si="2"/>
        <v>45473</v>
      </c>
      <c r="H19" s="321">
        <f>SUM(H11:H18)</f>
        <v>0</v>
      </c>
      <c r="I19" s="321">
        <f>SUM(I11:I18)</f>
        <v>0</v>
      </c>
      <c r="J19" s="320">
        <f t="shared" si="3"/>
        <v>45473</v>
      </c>
      <c r="K19" s="321">
        <f>SUM(K11:K18)</f>
        <v>23932</v>
      </c>
      <c r="L19" s="321">
        <f>SUM(L11:L18)</f>
        <v>575</v>
      </c>
      <c r="M19" s="321">
        <f>SUM(M11:M18)</f>
        <v>19</v>
      </c>
      <c r="N19" s="320">
        <f t="shared" si="4"/>
        <v>24488</v>
      </c>
      <c r="O19" s="321">
        <f>SUM(O11:O18)</f>
        <v>0</v>
      </c>
      <c r="P19" s="321">
        <f>SUM(P11:P18)</f>
        <v>0</v>
      </c>
      <c r="Q19" s="320">
        <f t="shared" si="0"/>
        <v>24488</v>
      </c>
      <c r="R19" s="331">
        <f t="shared" si="1"/>
        <v>20985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1766</v>
      </c>
      <c r="L20" s="319">
        <v>47</v>
      </c>
      <c r="M20" s="319"/>
      <c r="N20" s="320">
        <f t="shared" si="4"/>
        <v>1813</v>
      </c>
      <c r="O20" s="319"/>
      <c r="P20" s="319"/>
      <c r="Q20" s="320">
        <f t="shared" si="0"/>
        <v>1813</v>
      </c>
      <c r="R20" s="331">
        <f t="shared" si="1"/>
        <v>1382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57</v>
      </c>
      <c r="E24" s="319"/>
      <c r="F24" s="319"/>
      <c r="G24" s="320">
        <f t="shared" si="2"/>
        <v>57</v>
      </c>
      <c r="H24" s="319"/>
      <c r="I24" s="319"/>
      <c r="J24" s="320">
        <f t="shared" si="3"/>
        <v>57</v>
      </c>
      <c r="K24" s="319">
        <v>48</v>
      </c>
      <c r="L24" s="319">
        <v>1</v>
      </c>
      <c r="M24" s="319"/>
      <c r="N24" s="320">
        <f t="shared" si="4"/>
        <v>49</v>
      </c>
      <c r="O24" s="319"/>
      <c r="P24" s="319"/>
      <c r="Q24" s="320">
        <f t="shared" si="0"/>
        <v>49</v>
      </c>
      <c r="R24" s="331">
        <f t="shared" si="1"/>
        <v>8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114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114</v>
      </c>
      <c r="H27" s="323">
        <f t="shared" si="5"/>
        <v>0</v>
      </c>
      <c r="I27" s="323">
        <f t="shared" si="5"/>
        <v>0</v>
      </c>
      <c r="J27" s="324">
        <f t="shared" si="3"/>
        <v>114</v>
      </c>
      <c r="K27" s="323">
        <f t="shared" si="5"/>
        <v>105</v>
      </c>
      <c r="L27" s="323">
        <f t="shared" si="5"/>
        <v>1</v>
      </c>
      <c r="M27" s="323">
        <f t="shared" si="5"/>
        <v>0</v>
      </c>
      <c r="N27" s="324">
        <f t="shared" si="4"/>
        <v>106</v>
      </c>
      <c r="O27" s="323">
        <f t="shared" si="5"/>
        <v>0</v>
      </c>
      <c r="P27" s="323">
        <f t="shared" si="5"/>
        <v>0</v>
      </c>
      <c r="Q27" s="324">
        <f t="shared" si="0"/>
        <v>106</v>
      </c>
      <c r="R27" s="334">
        <f t="shared" si="1"/>
        <v>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11985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11985</v>
      </c>
      <c r="H29" s="326">
        <f t="shared" si="6"/>
        <v>0</v>
      </c>
      <c r="I29" s="326">
        <f t="shared" si="6"/>
        <v>37</v>
      </c>
      <c r="J29" s="327">
        <f t="shared" si="3"/>
        <v>11948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11948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11419</v>
      </c>
      <c r="E32" s="319"/>
      <c r="F32" s="319"/>
      <c r="G32" s="320">
        <f t="shared" si="2"/>
        <v>11419</v>
      </c>
      <c r="H32" s="319"/>
      <c r="I32" s="319">
        <v>37</v>
      </c>
      <c r="J32" s="320">
        <f t="shared" si="3"/>
        <v>11382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11382</v>
      </c>
    </row>
    <row r="33" spans="1:18" ht="15.75">
      <c r="A33" s="330"/>
      <c r="B33" s="312" t="s">
        <v>115</v>
      </c>
      <c r="C33" s="143" t="s">
        <v>566</v>
      </c>
      <c r="D33" s="319">
        <v>566</v>
      </c>
      <c r="E33" s="319"/>
      <c r="F33" s="319"/>
      <c r="G33" s="320">
        <f t="shared" si="2"/>
        <v>566</v>
      </c>
      <c r="H33" s="319"/>
      <c r="I33" s="319"/>
      <c r="J33" s="320">
        <f t="shared" si="3"/>
        <v>566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984</v>
      </c>
      <c r="E34" s="315">
        <f aca="true" t="shared" si="9" ref="E34:P34">SUM(E35:E38)</f>
        <v>1935</v>
      </c>
      <c r="F34" s="315">
        <f t="shared" si="9"/>
        <v>984</v>
      </c>
      <c r="G34" s="320">
        <f t="shared" si="2"/>
        <v>1935</v>
      </c>
      <c r="H34" s="315">
        <f t="shared" si="9"/>
        <v>0</v>
      </c>
      <c r="I34" s="315">
        <f t="shared" si="9"/>
        <v>0</v>
      </c>
      <c r="J34" s="320">
        <f t="shared" si="3"/>
        <v>1935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1935</v>
      </c>
    </row>
    <row r="35" spans="1:18" ht="15.75">
      <c r="A35" s="330"/>
      <c r="B35" s="312" t="s">
        <v>121</v>
      </c>
      <c r="C35" s="143" t="s">
        <v>569</v>
      </c>
      <c r="D35" s="319">
        <v>984</v>
      </c>
      <c r="E35" s="319"/>
      <c r="F35" s="319">
        <v>984</v>
      </c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>
        <v>1935</v>
      </c>
      <c r="F36" s="319"/>
      <c r="G36" s="320">
        <f t="shared" si="2"/>
        <v>1935</v>
      </c>
      <c r="H36" s="319"/>
      <c r="I36" s="319"/>
      <c r="J36" s="320">
        <f t="shared" si="3"/>
        <v>1935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1935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12999</v>
      </c>
      <c r="E40" s="321">
        <f aca="true" t="shared" si="10" ref="E40:P40">E29+E34+E39</f>
        <v>1935</v>
      </c>
      <c r="F40" s="321">
        <f t="shared" si="10"/>
        <v>984</v>
      </c>
      <c r="G40" s="320">
        <f t="shared" si="2"/>
        <v>13950</v>
      </c>
      <c r="H40" s="321">
        <f t="shared" si="10"/>
        <v>0</v>
      </c>
      <c r="I40" s="321">
        <f t="shared" si="10"/>
        <v>37</v>
      </c>
      <c r="J40" s="320">
        <f t="shared" si="3"/>
        <v>13913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13913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61638</v>
      </c>
      <c r="E42" s="340">
        <f>E19+E20+E21+E27+E40+E41</f>
        <v>2099</v>
      </c>
      <c r="F42" s="340">
        <f aca="true" t="shared" si="11" ref="F42:R42">F19+F20+F21+F27+F40+F41</f>
        <v>1005</v>
      </c>
      <c r="G42" s="340">
        <f t="shared" si="11"/>
        <v>62732</v>
      </c>
      <c r="H42" s="340">
        <f t="shared" si="11"/>
        <v>0</v>
      </c>
      <c r="I42" s="340">
        <f t="shared" si="11"/>
        <v>37</v>
      </c>
      <c r="J42" s="340">
        <f t="shared" si="11"/>
        <v>62695</v>
      </c>
      <c r="K42" s="340">
        <f t="shared" si="11"/>
        <v>25803</v>
      </c>
      <c r="L42" s="340">
        <f t="shared" si="11"/>
        <v>623</v>
      </c>
      <c r="M42" s="340">
        <f t="shared" si="11"/>
        <v>19</v>
      </c>
      <c r="N42" s="340">
        <f t="shared" si="11"/>
        <v>26407</v>
      </c>
      <c r="O42" s="340">
        <f t="shared" si="11"/>
        <v>0</v>
      </c>
      <c r="P42" s="340">
        <f t="shared" si="11"/>
        <v>0</v>
      </c>
      <c r="Q42" s="340">
        <f t="shared" si="11"/>
        <v>26407</v>
      </c>
      <c r="R42" s="341">
        <f t="shared" si="11"/>
        <v>36288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44795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tr">
        <f>'4-Отчет за собствения капитал'!$B$43</f>
        <v>Цвета Калуст Калустян-Бакърджиева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E99" sqref="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677</v>
      </c>
      <c r="D26" s="353">
        <f>SUM(D27:D29)</f>
        <v>677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677</v>
      </c>
      <c r="D28" s="359">
        <v>677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558</v>
      </c>
      <c r="D30" s="359">
        <v>558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412</v>
      </c>
      <c r="D40" s="353">
        <f>SUM(D41:D44)</f>
        <v>412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412</v>
      </c>
      <c r="D44" s="359">
        <v>412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1647</v>
      </c>
      <c r="D45" s="429">
        <f>D26+D30+D31+D33+D32+D34+D35+D40</f>
        <v>1647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1647</v>
      </c>
      <c r="D46" s="435">
        <f>D45+D23+D21+D11</f>
        <v>1647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</v>
      </c>
      <c r="D66" s="188"/>
      <c r="E66" s="127">
        <f t="shared" si="1"/>
        <v>21</v>
      </c>
      <c r="F66" s="187"/>
    </row>
    <row r="67" spans="1:6" ht="15.75">
      <c r="A67" s="361" t="s">
        <v>684</v>
      </c>
      <c r="B67" s="126" t="s">
        <v>685</v>
      </c>
      <c r="C67" s="188">
        <v>19</v>
      </c>
      <c r="D67" s="188"/>
      <c r="E67" s="127">
        <f t="shared" si="1"/>
        <v>19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</v>
      </c>
      <c r="D68" s="426">
        <f>D54+D58+D63+D64+D65+D66</f>
        <v>0</v>
      </c>
      <c r="E68" s="427">
        <f t="shared" si="1"/>
        <v>21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1337</v>
      </c>
      <c r="D70" s="188"/>
      <c r="E70" s="127">
        <f t="shared" si="1"/>
        <v>1337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1121</v>
      </c>
      <c r="D73" s="128">
        <f>SUM(D74:D76)</f>
        <v>1121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185</v>
      </c>
      <c r="D74" s="188">
        <v>185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936</v>
      </c>
      <c r="D76" s="188">
        <v>936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1290</v>
      </c>
      <c r="D87" s="125">
        <f>SUM(D88:D92)+D96</f>
        <v>1290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650</v>
      </c>
      <c r="D89" s="188">
        <v>650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431</v>
      </c>
      <c r="D91" s="188">
        <v>431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111</v>
      </c>
      <c r="D92" s="129">
        <f>SUM(D93:D95)</f>
        <v>111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111</v>
      </c>
      <c r="D95" s="188">
        <v>111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98</v>
      </c>
      <c r="D96" s="188">
        <v>98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407</v>
      </c>
      <c r="D97" s="188">
        <v>407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2818</v>
      </c>
      <c r="D98" s="424">
        <f>D87+D82+D77+D73+D97</f>
        <v>2818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4176</v>
      </c>
      <c r="D99" s="418">
        <f>D98+D70+D68</f>
        <v>2818</v>
      </c>
      <c r="E99" s="418">
        <f>E98+E70+E68</f>
        <v>1358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44795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'Справка 6'!$C$50</f>
        <v>Цвета Калуст Калустян-Бакърджиева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I27" sqref="I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7252798</v>
      </c>
      <c r="D13" s="440"/>
      <c r="E13" s="440"/>
      <c r="F13" s="440">
        <v>11985</v>
      </c>
      <c r="G13" s="440"/>
      <c r="H13" s="440">
        <v>37</v>
      </c>
      <c r="I13" s="441">
        <f>F13+G13-H13</f>
        <v>11948</v>
      </c>
    </row>
    <row r="14" spans="1:9" s="107" customFormat="1" ht="15.75">
      <c r="A14" s="439" t="s">
        <v>764</v>
      </c>
      <c r="B14" s="108" t="s">
        <v>765</v>
      </c>
      <c r="C14" s="440">
        <v>1000000</v>
      </c>
      <c r="D14" s="440"/>
      <c r="E14" s="440"/>
      <c r="F14" s="440">
        <v>1935</v>
      </c>
      <c r="G14" s="440"/>
      <c r="H14" s="440"/>
      <c r="I14" s="441">
        <f aca="true" t="shared" si="0" ref="I14:I27">F14+G14-H14</f>
        <v>1935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8252798</v>
      </c>
      <c r="D18" s="447">
        <f t="shared" si="1"/>
        <v>0</v>
      </c>
      <c r="E18" s="447">
        <f t="shared" si="1"/>
        <v>0</v>
      </c>
      <c r="F18" s="447">
        <f t="shared" si="1"/>
        <v>13950</v>
      </c>
      <c r="G18" s="447">
        <f t="shared" si="1"/>
        <v>0</v>
      </c>
      <c r="H18" s="447">
        <f t="shared" si="1"/>
        <v>37</v>
      </c>
      <c r="I18" s="448">
        <f t="shared" si="0"/>
        <v>13913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3388306</v>
      </c>
      <c r="D20" s="440"/>
      <c r="E20" s="440"/>
      <c r="F20" s="440">
        <f>'[1]Справка 8'!F20</f>
        <v>3344</v>
      </c>
      <c r="G20" s="440"/>
      <c r="H20" s="440"/>
      <c r="I20" s="441">
        <f t="shared" si="0"/>
        <v>3344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>
        <f>'[1]Справка 8'!F21</f>
        <v>0</v>
      </c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>
        <f>'[1]Справка 8'!F22</f>
        <v>0</v>
      </c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>
        <f>'[1]Справка 8'!F23</f>
        <v>0</v>
      </c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2356</v>
      </c>
      <c r="G24" s="440"/>
      <c r="H24" s="440">
        <v>163</v>
      </c>
      <c r="I24" s="441">
        <f t="shared" si="0"/>
        <v>2193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4388306</v>
      </c>
      <c r="D27" s="447">
        <f t="shared" si="2"/>
        <v>0</v>
      </c>
      <c r="E27" s="447">
        <f t="shared" si="2"/>
        <v>0</v>
      </c>
      <c r="F27" s="447">
        <f t="shared" si="2"/>
        <v>5700</v>
      </c>
      <c r="G27" s="447">
        <f t="shared" si="2"/>
        <v>0</v>
      </c>
      <c r="H27" s="447">
        <f t="shared" si="2"/>
        <v>163</v>
      </c>
      <c r="I27" s="448">
        <f t="shared" si="0"/>
        <v>5537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44795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tr">
        <f>'Справка 7'!$B$116</f>
        <v>Цвета Калуст Калустян-Бакърджиева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52002</v>
      </c>
      <c r="D6" s="644">
        <f aca="true" t="shared" si="0" ref="D6:D15">C6-E6</f>
        <v>0</v>
      </c>
      <c r="E6" s="643">
        <f>'1-Баланс'!G95</f>
        <v>52002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37892</v>
      </c>
      <c r="D7" s="644">
        <f t="shared" si="0"/>
        <v>31308</v>
      </c>
      <c r="E7" s="643">
        <f>'1-Баланс'!G18</f>
        <v>6584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2</v>
      </c>
      <c r="D8" s="644">
        <f t="shared" si="0"/>
        <v>0</v>
      </c>
      <c r="E8" s="643">
        <f>ABS('2-Отчет за доходите'!C44)-ABS('2-Отчет за доходите'!G44)</f>
        <v>2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7103</v>
      </c>
      <c r="D9" s="644">
        <f t="shared" si="0"/>
        <v>0</v>
      </c>
      <c r="E9" s="643">
        <f>'3-Отчет за паричния поток'!C45</f>
        <v>7103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6496</v>
      </c>
      <c r="D10" s="644">
        <f t="shared" si="0"/>
        <v>0</v>
      </c>
      <c r="E10" s="643">
        <f>'3-Отчет за паричния поток'!C46</f>
        <v>6496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37892</v>
      </c>
      <c r="D11" s="644">
        <f t="shared" si="0"/>
        <v>0</v>
      </c>
      <c r="E11" s="643">
        <f>'4-Отчет за собствения капитал'!L34</f>
        <v>37892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11382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566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2022-08-19T08:37:31Z</cp:lastPrinted>
  <dcterms:created xsi:type="dcterms:W3CDTF">2006-09-16T00:00:00Z</dcterms:created>
  <dcterms:modified xsi:type="dcterms:W3CDTF">2022-08-19T09:18:30Z</dcterms:modified>
  <cp:category/>
  <cp:version/>
  <cp:contentType/>
  <cp:contentStatus/>
</cp:coreProperties>
</file>